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66925"/>
  <xr:revisionPtr revIDLastSave="0" documentId="13_ncr:1_{4C2F3252-E86C-46F5-AF69-B1551F80B3C5}" xr6:coauthVersionLast="45" xr6:coauthVersionMax="45" xr10:uidLastSave="{00000000-0000-0000-0000-000000000000}"/>
  <bookViews>
    <workbookView xWindow="390" yWindow="390" windowWidth="24240" windowHeight="13590" xr2:uid="{EA29FC41-97D3-4C8A-A18D-C98EDA46C668}"/>
  </bookViews>
  <sheets>
    <sheet name="Load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 l="1"/>
  <c r="D50" i="1" s="1"/>
  <c r="E49" i="1"/>
  <c r="D49" i="1" s="1"/>
  <c r="J48" i="1"/>
  <c r="E48" i="1"/>
  <c r="D48" i="1"/>
  <c r="E45" i="1"/>
  <c r="D45" i="1"/>
  <c r="E44" i="1"/>
  <c r="D44" i="1"/>
  <c r="E43" i="1"/>
  <c r="D43" i="1"/>
  <c r="J42" i="1"/>
  <c r="E42" i="1"/>
  <c r="D42" i="1" s="1"/>
  <c r="G41" i="1"/>
  <c r="I41" i="1" s="1"/>
  <c r="E41" i="1"/>
  <c r="D41" i="1" s="1"/>
  <c r="E40" i="1"/>
  <c r="D40" i="1"/>
  <c r="E39" i="1"/>
  <c r="D39" i="1"/>
  <c r="J31" i="1"/>
  <c r="I31" i="1"/>
  <c r="H31" i="1"/>
  <c r="G31" i="1"/>
  <c r="D31" i="1"/>
  <c r="C31" i="1"/>
  <c r="E30" i="1"/>
  <c r="K30" i="1" s="1"/>
  <c r="E29" i="1"/>
  <c r="E31" i="1" s="1"/>
  <c r="K28" i="1"/>
  <c r="K27" i="1"/>
  <c r="K26" i="1"/>
  <c r="K25" i="1"/>
  <c r="K24" i="1"/>
  <c r="K23" i="1"/>
  <c r="K22" i="1"/>
  <c r="K21" i="1"/>
  <c r="K20" i="1"/>
  <c r="K19" i="1"/>
  <c r="K18" i="1"/>
  <c r="K17" i="1"/>
  <c r="K16" i="1"/>
  <c r="F15" i="1"/>
  <c r="K15" i="1" s="1"/>
  <c r="K14" i="1"/>
  <c r="K13" i="1"/>
  <c r="K12" i="1"/>
  <c r="K11" i="1"/>
  <c r="K10" i="1"/>
  <c r="K9" i="1"/>
  <c r="K8" i="1"/>
  <c r="K7" i="1"/>
  <c r="J6" i="1"/>
  <c r="I6" i="1"/>
  <c r="H6" i="1"/>
  <c r="G6" i="1"/>
  <c r="D6" i="1"/>
  <c r="C6" i="1"/>
  <c r="H2" i="1"/>
  <c r="L14" i="1" l="1"/>
  <c r="K29" i="1"/>
  <c r="K31" i="1" s="1"/>
  <c r="J41" i="1"/>
  <c r="F6" i="1"/>
  <c r="E6" i="1"/>
  <c r="K6" i="1" s="1"/>
  <c r="L6" i="1" s="1"/>
  <c r="L8" i="1" s="1"/>
  <c r="F31" i="1"/>
  <c r="L25" i="1" l="1"/>
</calcChain>
</file>

<file path=xl/sharedStrings.xml><?xml version="1.0" encoding="utf-8"?>
<sst xmlns="http://schemas.openxmlformats.org/spreadsheetml/2006/main" count="104" uniqueCount="93">
  <si>
    <t>Job#</t>
  </si>
  <si>
    <t>Address:</t>
  </si>
  <si>
    <t>ecoCool</t>
  </si>
  <si>
    <t>Rev:</t>
  </si>
  <si>
    <t>CM</t>
  </si>
  <si>
    <t>Time</t>
  </si>
  <si>
    <t>Load profile</t>
  </si>
  <si>
    <t>Fridge</t>
  </si>
  <si>
    <t>TV</t>
  </si>
  <si>
    <t>Cooking</t>
  </si>
  <si>
    <t>Lighting</t>
  </si>
  <si>
    <t>Applian.</t>
  </si>
  <si>
    <t>Wash/
occasnl</t>
  </si>
  <si>
    <t>System &amp; router</t>
  </si>
  <si>
    <t>Total</t>
  </si>
  <si>
    <t>% of total</t>
  </si>
  <si>
    <t>kWh</t>
  </si>
  <si>
    <t>Battery Effic.</t>
  </si>
  <si>
    <t>Night</t>
  </si>
  <si>
    <t>KWh/day use</t>
  </si>
  <si>
    <t>Phone charger x 2</t>
  </si>
  <si>
    <t>12am</t>
  </si>
  <si>
    <t>(Summer)</t>
  </si>
  <si>
    <t>Computer</t>
  </si>
  <si>
    <t>1am</t>
  </si>
  <si>
    <t>Dishwasher</t>
  </si>
  <si>
    <t>2am</t>
  </si>
  <si>
    <t>(Winter)</t>
  </si>
  <si>
    <t>Kitchen appliance</t>
  </si>
  <si>
    <t>3am</t>
  </si>
  <si>
    <t>Air conditioner (Smmr)</t>
  </si>
  <si>
    <t>4am</t>
  </si>
  <si>
    <t xml:space="preserve">5am </t>
  </si>
  <si>
    <t>6am</t>
  </si>
  <si>
    <t>Day</t>
  </si>
  <si>
    <t>7am</t>
  </si>
  <si>
    <t>Daytime use</t>
  </si>
  <si>
    <t>8am</t>
  </si>
  <si>
    <t>9am</t>
  </si>
  <si>
    <t>10am</t>
  </si>
  <si>
    <t>11am</t>
  </si>
  <si>
    <t>12pm</t>
  </si>
  <si>
    <t>1pm</t>
  </si>
  <si>
    <t>2pm</t>
  </si>
  <si>
    <t>3pm</t>
  </si>
  <si>
    <t>4pm</t>
  </si>
  <si>
    <t>5pm</t>
  </si>
  <si>
    <t>6pm</t>
  </si>
  <si>
    <t>Nighttime use</t>
  </si>
  <si>
    <t>7pm</t>
  </si>
  <si>
    <t>8pm</t>
  </si>
  <si>
    <t>9pm</t>
  </si>
  <si>
    <t>10pm</t>
  </si>
  <si>
    <t>11pm</t>
  </si>
  <si>
    <t xml:space="preserve">Notes: </t>
  </si>
  <si>
    <t>HW &amp; Cooking from Gas.  Dbl door Fridge, TVx1, computer, router, lights, power, A/C.  Added also: washing, system-consumption, Workshop, woodfire for winter heating (A/C = Cool only, summer)</t>
  </si>
  <si>
    <t>Equipment Ratings</t>
  </si>
  <si>
    <t>%</t>
  </si>
  <si>
    <t>W</t>
  </si>
  <si>
    <t>KWh/hr</t>
  </si>
  <si>
    <t>KWh/d</t>
  </si>
  <si>
    <t>KWh/yr</t>
  </si>
  <si>
    <t>A</t>
  </si>
  <si>
    <t>DutyCyc.</t>
  </si>
  <si>
    <t>Start.Pk</t>
  </si>
  <si>
    <t>Startup.X</t>
  </si>
  <si>
    <t>Comment</t>
  </si>
  <si>
    <t>TV-LCD</t>
  </si>
  <si>
    <t>TV-LED</t>
  </si>
  <si>
    <t>Fridge500L</t>
  </si>
  <si>
    <t>Washing Machine</t>
  </si>
  <si>
    <t>Very small consum., 1.5KW Surge</t>
  </si>
  <si>
    <t>Lights, LED</t>
  </si>
  <si>
    <t>450W all lights on</t>
  </si>
  <si>
    <t>Router</t>
  </si>
  <si>
    <t>System Self power</t>
  </si>
  <si>
    <t>30W approx/constant</t>
  </si>
  <si>
    <t>Surgex7, 8400W (OK)</t>
  </si>
  <si>
    <t>eg. Microwave</t>
  </si>
  <si>
    <t>6KWR = ~2KWe Pk, cool only</t>
  </si>
  <si>
    <t>KWh</t>
  </si>
  <si>
    <t xml:space="preserve">Instataneous power: </t>
  </si>
  <si>
    <t>Watts / KW</t>
  </si>
  <si>
    <t>KWh / h</t>
  </si>
  <si>
    <t xml:space="preserve">Energy used (in one hour):  </t>
  </si>
  <si>
    <t xml:space="preserve">Energy use: </t>
  </si>
  <si>
    <t>Power rating of appliance</t>
  </si>
  <si>
    <t>Watts x Hours used</t>
  </si>
  <si>
    <t>KWh used per hour</t>
  </si>
  <si>
    <t>DISCLAIMER: 
ecoCool makes no other warranties, express or implied about the quality of this load calculation table, and hereby disclaims all implied warranties, including any promise of quality and warranty of fitness for a particular purpose.  All off-grid solar and electrical installations should be designed and installed by qualified persons, and in accordance with as5139 and any other applicable standards.  Electrical work (above 120v dc/50v ac) must be done by a qualified electrician, and is not DIY.  Australian standards require off grid systems at extra-low voltage to be installed by a "competent person", a person with skills, experience or qualifications in dc electrical mechanics.  See also local ohs or electrical safety requirements, and any other relevant rules.</t>
  </si>
  <si>
    <r>
      <rPr>
        <b/>
        <i/>
        <sz val="10"/>
        <color theme="1"/>
        <rFont val="Calibri"/>
        <family val="2"/>
        <scheme val="minor"/>
      </rPr>
      <t xml:space="preserve">Instructions: </t>
    </r>
    <r>
      <rPr>
        <i/>
        <sz val="10"/>
        <color theme="1"/>
        <rFont val="Calibri"/>
        <family val="2"/>
        <scheme val="minor"/>
      </rPr>
      <t xml:space="preserve">
Check on the appliances and loads you plan to use.  If you can calculate the hourly load, KWh, add that by hour, and by load-type in the table.  See standard load table below for reference. 
Once you have added all loads, considering your lifestyle, you have the basic daily load profile, for an off-grid system design.  Remember Hot water, heating/cooling and pumps. </t>
    </r>
  </si>
  <si>
    <t>EC0--</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</si>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</sst>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F400]h:mm:ss\ AM/PM"/>
    <numFmt numFmtId="166" formatCode="0.00000"/>
    <numFmt numFmtId="167"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499984740745262"/>
      <name val="Calibri"/>
      <family val="2"/>
      <scheme val="minor"/>
    </font>
    <font>
      <sz val="11"/>
      <color theme="1" tint="0.34998626667073579"/>
      <name val="Calibri"/>
      <family val="2"/>
      <scheme val="minor"/>
    </font>
    <font>
      <i/>
      <sz val="11"/>
      <color theme="1"/>
      <name val="Calibri"/>
      <family val="2"/>
      <scheme val="minor"/>
    </font>
    <font>
      <sz val="11"/>
      <color theme="1" tint="0.499984740745262"/>
      <name val="Calibri"/>
      <family val="2"/>
      <scheme val="minor"/>
    </font>
    <font>
      <b/>
      <sz val="12"/>
      <color theme="4" tint="-0.249977111117893"/>
      <name val="Calibri"/>
      <family val="2"/>
      <scheme val="minor"/>
    </font>
    <font>
      <b/>
      <sz val="11"/>
      <color rgb="FF0070C0"/>
      <name val="Calibri"/>
      <family val="2"/>
      <scheme val="minor"/>
    </font>
    <font>
      <b/>
      <u/>
      <sz val="11"/>
      <color theme="1"/>
      <name val="Calibri"/>
      <family val="2"/>
      <scheme val="minor"/>
    </font>
    <font>
      <sz val="11"/>
      <name val="Calibri"/>
      <family val="2"/>
      <scheme val="minor"/>
    </font>
    <font>
      <b/>
      <sz val="12"/>
      <color theme="9" tint="-0.249977111117893"/>
      <name val="Calibri"/>
      <family val="2"/>
      <scheme val="minor"/>
    </font>
    <font>
      <sz val="11"/>
      <color theme="0" tint="-0.249977111117893"/>
      <name val="Calibri"/>
      <family val="2"/>
      <scheme val="minor"/>
    </font>
    <font>
      <b/>
      <sz val="11"/>
      <color theme="1" tint="0.34998626667073579"/>
      <name val="Calibri"/>
      <family val="2"/>
      <scheme val="minor"/>
    </font>
    <font>
      <sz val="9"/>
      <color theme="1" tint="0.34998626667073579"/>
      <name val="Calibri"/>
      <family val="2"/>
      <scheme val="minor"/>
    </font>
    <font>
      <i/>
      <sz val="10"/>
      <color theme="1"/>
      <name val="Calibri"/>
      <family val="2"/>
      <scheme val="minor"/>
    </font>
    <font>
      <b/>
      <i/>
      <sz val="10"/>
      <color theme="1"/>
      <name val="Calibri"/>
      <family val="2"/>
      <scheme val="minor"/>
    </font>
    <font>
      <sz val="10"/>
      <color theme="1" tint="0.499984740745262"/>
      <name val="Calibri"/>
      <family val="2"/>
      <scheme val="minor"/>
    </font>
    <font>
      <i/>
      <sz val="10"/>
      <color theme="1" tint="0.499984740745262"/>
      <name val="Calibri"/>
      <family val="2"/>
      <scheme val="minor"/>
    </font>
    <font>
      <sz val="8"/>
      <name val="Calibri"/>
      <family val="2"/>
      <scheme val="minor"/>
    </font>
    <font>
      <i/>
      <sz val="8"/>
      <color theme="1" tint="0.49998474074526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9" fontId="3" fillId="0" borderId="0" xfId="1" applyFont="1"/>
    <xf numFmtId="0" fontId="3" fillId="0" borderId="0" xfId="0" applyFont="1"/>
    <xf numFmtId="0" fontId="4" fillId="0" borderId="0" xfId="0" applyFont="1" applyAlignment="1">
      <alignment horizontal="right"/>
    </xf>
    <xf numFmtId="0" fontId="4" fillId="0" borderId="0" xfId="0" applyFont="1"/>
    <xf numFmtId="2" fontId="4" fillId="0" borderId="0" xfId="0" applyNumberFormat="1" applyFont="1"/>
    <xf numFmtId="0" fontId="5" fillId="0" borderId="0" xfId="0" applyFont="1"/>
    <xf numFmtId="9" fontId="2" fillId="0" borderId="0" xfId="1" applyFont="1"/>
    <xf numFmtId="9" fontId="0" fillId="0" borderId="0" xfId="1" applyFont="1"/>
    <xf numFmtId="0" fontId="6" fillId="0" borderId="0" xfId="0" applyFont="1" applyAlignment="1">
      <alignment horizontal="right"/>
    </xf>
    <xf numFmtId="0" fontId="6" fillId="0" borderId="0" xfId="0" applyFont="1"/>
    <xf numFmtId="0" fontId="0" fillId="0" borderId="0" xfId="0" applyAlignment="1">
      <alignment wrapText="1"/>
    </xf>
    <xf numFmtId="0" fontId="2" fillId="0" borderId="1" xfId="0" applyFont="1" applyBorder="1" applyAlignment="1">
      <alignment wrapText="1"/>
    </xf>
    <xf numFmtId="0" fontId="2" fillId="2" borderId="2" xfId="0" applyFont="1" applyFill="1" applyBorder="1" applyAlignment="1">
      <alignment wrapText="1"/>
    </xf>
    <xf numFmtId="0" fontId="2" fillId="2" borderId="2" xfId="0" applyFont="1" applyFill="1" applyBorder="1" applyAlignment="1">
      <alignment horizontal="center" wrapText="1"/>
    </xf>
    <xf numFmtId="0" fontId="4" fillId="0" borderId="0" xfId="0" applyFont="1" applyAlignment="1">
      <alignment horizontal="left" wrapText="1"/>
    </xf>
    <xf numFmtId="0" fontId="0" fillId="0" borderId="3" xfId="0" applyBorder="1" applyAlignment="1">
      <alignment wrapText="1"/>
    </xf>
    <xf numFmtId="0" fontId="2" fillId="3" borderId="2" xfId="0" applyFont="1" applyFill="1" applyBorder="1"/>
    <xf numFmtId="9" fontId="2" fillId="3" borderId="2" xfId="1" applyFont="1" applyFill="1" applyBorder="1" applyAlignment="1">
      <alignment horizontal="center"/>
    </xf>
    <xf numFmtId="0" fontId="8" fillId="3" borderId="2" xfId="0" applyFont="1" applyFill="1" applyBorder="1"/>
    <xf numFmtId="2" fontId="8" fillId="3" borderId="2" xfId="0" applyNumberFormat="1" applyFont="1" applyFill="1" applyBorder="1"/>
    <xf numFmtId="164" fontId="9" fillId="3" borderId="5" xfId="0" applyNumberFormat="1" applyFont="1" applyFill="1" applyBorder="1"/>
    <xf numFmtId="0" fontId="2" fillId="0" borderId="6" xfId="0" applyFont="1" applyBorder="1"/>
    <xf numFmtId="165" fontId="10" fillId="3" borderId="2" xfId="0" applyNumberFormat="1" applyFont="1" applyFill="1" applyBorder="1"/>
    <xf numFmtId="9" fontId="10" fillId="3" borderId="2" xfId="0" applyNumberFormat="1" applyFont="1" applyFill="1" applyBorder="1" applyAlignment="1">
      <alignment horizontal="center"/>
    </xf>
    <xf numFmtId="0" fontId="10" fillId="3" borderId="2" xfId="0" applyFont="1" applyFill="1" applyBorder="1"/>
    <xf numFmtId="2" fontId="10" fillId="3" borderId="2" xfId="0" applyNumberFormat="1" applyFont="1" applyFill="1" applyBorder="1"/>
    <xf numFmtId="0" fontId="10" fillId="0" borderId="0" xfId="0" applyFont="1"/>
    <xf numFmtId="2" fontId="6" fillId="0" borderId="2" xfId="0" applyNumberFormat="1" applyFont="1" applyBorder="1"/>
    <xf numFmtId="0" fontId="10" fillId="0" borderId="0" xfId="0" quotePrefix="1" applyFont="1"/>
    <xf numFmtId="166" fontId="10" fillId="0" borderId="0" xfId="0" applyNumberFormat="1" applyFont="1"/>
    <xf numFmtId="165" fontId="10" fillId="4" borderId="2" xfId="0" applyNumberFormat="1" applyFont="1" applyFill="1" applyBorder="1"/>
    <xf numFmtId="9" fontId="10" fillId="4" borderId="2" xfId="0" applyNumberFormat="1" applyFont="1" applyFill="1" applyBorder="1" applyAlignment="1">
      <alignment horizontal="center"/>
    </xf>
    <xf numFmtId="0" fontId="10" fillId="4" borderId="2" xfId="0" applyFont="1" applyFill="1" applyBorder="1"/>
    <xf numFmtId="2" fontId="10" fillId="4" borderId="2" xfId="0" applyNumberFormat="1" applyFont="1" applyFill="1" applyBorder="1"/>
    <xf numFmtId="2" fontId="10" fillId="0" borderId="2" xfId="0" applyNumberFormat="1" applyFont="1" applyBorder="1"/>
    <xf numFmtId="0" fontId="4" fillId="0" borderId="0" xfId="0" applyFont="1" applyAlignment="1">
      <alignment horizontal="right" wrapText="1"/>
    </xf>
    <xf numFmtId="2" fontId="10" fillId="0" borderId="0" xfId="0" applyNumberFormat="1" applyFont="1"/>
    <xf numFmtId="9" fontId="12" fillId="0" borderId="0" xfId="0" applyNumberFormat="1" applyFont="1"/>
    <xf numFmtId="0" fontId="12" fillId="0" borderId="0" xfId="0" applyFont="1"/>
    <xf numFmtId="165" fontId="10" fillId="0" borderId="0" xfId="0" applyNumberFormat="1" applyFont="1"/>
    <xf numFmtId="0" fontId="13"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2" fontId="4" fillId="0" borderId="2" xfId="0" applyNumberFormat="1" applyFont="1" applyBorder="1" applyAlignment="1">
      <alignment horizontal="center"/>
    </xf>
    <xf numFmtId="2" fontId="4" fillId="0" borderId="2" xfId="0" applyNumberFormat="1" applyFont="1" applyBorder="1"/>
    <xf numFmtId="1" fontId="4" fillId="0" borderId="2" xfId="0" applyNumberFormat="1" applyFont="1" applyBorder="1"/>
    <xf numFmtId="9" fontId="4" fillId="0" borderId="2" xfId="1" applyFont="1" applyBorder="1"/>
    <xf numFmtId="167" fontId="4" fillId="0" borderId="2" xfId="0" applyNumberFormat="1" applyFont="1" applyBorder="1"/>
    <xf numFmtId="2" fontId="4" fillId="2" borderId="2" xfId="0" applyNumberFormat="1" applyFont="1" applyFill="1" applyBorder="1"/>
    <xf numFmtId="1" fontId="4" fillId="2" borderId="2" xfId="0" applyNumberFormat="1" applyFont="1" applyFill="1" applyBorder="1"/>
    <xf numFmtId="0" fontId="4" fillId="2" borderId="2" xfId="0" applyFont="1" applyFill="1" applyBorder="1"/>
    <xf numFmtId="0" fontId="17" fillId="0" borderId="0" xfId="0" applyFont="1" applyAlignment="1">
      <alignment horizontal="right"/>
    </xf>
    <xf numFmtId="0" fontId="17" fillId="0" borderId="2" xfId="0" applyFont="1" applyBorder="1" applyAlignment="1"/>
    <xf numFmtId="0" fontId="17" fillId="0" borderId="0" xfId="0" applyFont="1"/>
    <xf numFmtId="0" fontId="18" fillId="0" borderId="0" xfId="0" applyFont="1"/>
    <xf numFmtId="166" fontId="19" fillId="0" borderId="0" xfId="0" applyNumberFormat="1" applyFont="1" applyAlignment="1">
      <alignment vertical="top" wrapText="1"/>
    </xf>
    <xf numFmtId="166" fontId="19" fillId="0" borderId="0" xfId="0" applyNumberFormat="1" applyFont="1" applyAlignment="1">
      <alignment vertical="top"/>
    </xf>
    <xf numFmtId="0" fontId="4" fillId="0" borderId="2" xfId="0" applyFont="1" applyBorder="1" applyAlignment="1">
      <alignment horizontal="center"/>
    </xf>
    <xf numFmtId="0" fontId="4" fillId="0" borderId="2" xfId="0" applyFont="1" applyBorder="1"/>
    <xf numFmtId="14" fontId="0" fillId="0" borderId="0" xfId="0" applyNumberFormat="1" applyAlignment="1">
      <alignment horizontal="center"/>
    </xf>
    <xf numFmtId="0" fontId="0" fillId="0" borderId="0" xfId="0" applyAlignment="1">
      <alignment horizontal="center"/>
    </xf>
    <xf numFmtId="0" fontId="7" fillId="3" borderId="4" xfId="0" applyFont="1" applyFill="1" applyBorder="1" applyAlignment="1">
      <alignment horizontal="center" vertical="center" textRotation="90"/>
    </xf>
    <xf numFmtId="0" fontId="11" fillId="4" borderId="4" xfId="0" applyFont="1" applyFill="1"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center"/>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xf>
    <xf numFmtId="0" fontId="15" fillId="5" borderId="9" xfId="0" applyFont="1" applyFill="1" applyBorder="1" applyAlignment="1">
      <alignment horizontal="left" vertical="top"/>
    </xf>
    <xf numFmtId="0" fontId="15" fillId="5" borderId="10" xfId="0" applyFont="1" applyFill="1" applyBorder="1" applyAlignment="1">
      <alignment horizontal="left" vertical="top"/>
    </xf>
    <xf numFmtId="0" fontId="15" fillId="5" borderId="0" xfId="0" applyFont="1" applyFill="1" applyBorder="1" applyAlignment="1">
      <alignment horizontal="left" vertical="top"/>
    </xf>
    <xf numFmtId="0" fontId="15" fillId="5" borderId="4" xfId="0" applyFont="1" applyFill="1" applyBorder="1" applyAlignment="1">
      <alignment horizontal="left" vertical="top"/>
    </xf>
    <xf numFmtId="0" fontId="15" fillId="5" borderId="11" xfId="0" applyFont="1" applyFill="1" applyBorder="1" applyAlignment="1">
      <alignment horizontal="left" vertical="top"/>
    </xf>
    <xf numFmtId="0" fontId="15" fillId="5" borderId="1" xfId="0" applyFont="1" applyFill="1" applyBorder="1" applyAlignment="1">
      <alignment horizontal="left" vertical="top"/>
    </xf>
    <xf numFmtId="0" fontId="15" fillId="5" borderId="12" xfId="0" applyFont="1" applyFill="1" applyBorder="1" applyAlignment="1">
      <alignment horizontal="left" vertical="top"/>
    </xf>
    <xf numFmtId="2" fontId="20" fillId="0" borderId="0" xfId="0" applyNumberFormat="1" applyFont="1" applyAlignment="1">
      <alignment horizontal="left" vertical="top" wrapText="1"/>
    </xf>
    <xf numFmtId="0" fontId="4" fillId="2" borderId="2" xfId="0" applyFont="1" applyFill="1" applyBorder="1" applyAlignment="1">
      <alignment horizontal="center"/>
    </xf>
    <xf numFmtId="0" fontId="4" fillId="2" borderId="2" xfId="0" applyFont="1" applyFill="1" applyBorder="1"/>
    <xf numFmtId="0" fontId="14" fillId="0" borderId="2"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63684-68DD-4113-8C0A-A7E76FF6E3BD}">
  <dimension ref="A1:R63"/>
  <sheetViews>
    <sheetView tabSelected="1" workbookViewId="0">
      <selection activeCell="M12" sqref="M12"/>
    </sheetView>
  </sheetViews>
  <sheetFormatPr defaultColWidth="8.85546875" defaultRowHeight="15" x14ac:dyDescent="0.25"/>
  <cols>
    <col min="1" max="1" width="5" customWidth="1"/>
    <col min="2" max="2" width="9.85546875" customWidth="1"/>
    <col min="3" max="3" width="11.85546875" customWidth="1"/>
    <col min="4" max="4" width="9.42578125" customWidth="1"/>
    <col min="8" max="8" width="9" bestFit="1" customWidth="1"/>
    <col min="11" max="11" width="9" customWidth="1"/>
    <col min="13" max="13" width="14.85546875" customWidth="1"/>
    <col min="14" max="14" width="15" customWidth="1"/>
    <col min="15" max="15" width="16.85546875" style="3" customWidth="1"/>
    <col min="16" max="16" width="9.85546875" customWidth="1"/>
  </cols>
  <sheetData>
    <row r="1" spans="1:18" x14ac:dyDescent="0.25">
      <c r="C1" s="1" t="s">
        <v>0</v>
      </c>
      <c r="D1" s="2" t="s">
        <v>1</v>
      </c>
    </row>
    <row r="2" spans="1:18" x14ac:dyDescent="0.25">
      <c r="B2" s="6" t="s">
        <v>2</v>
      </c>
      <c r="C2" s="7" t="s">
        <v>91</v>
      </c>
      <c r="D2" t="s">
        <v>92</v>
      </c>
      <c r="H2" s="61">
        <f ca="1">TODAY()</f>
        <v>44161</v>
      </c>
      <c r="I2" s="62"/>
      <c r="N2" s="67" t="s">
        <v>90</v>
      </c>
      <c r="O2" s="68"/>
      <c r="P2" s="68"/>
      <c r="Q2" s="69"/>
    </row>
    <row r="3" spans="1:18" x14ac:dyDescent="0.25">
      <c r="C3" s="8"/>
      <c r="H3" s="9" t="s">
        <v>3</v>
      </c>
      <c r="I3" s="10"/>
      <c r="J3" t="s">
        <v>4</v>
      </c>
      <c r="N3" s="70"/>
      <c r="O3" s="71"/>
      <c r="P3" s="71"/>
      <c r="Q3" s="72"/>
    </row>
    <row r="4" spans="1:18" s="11" customFormat="1" ht="30" x14ac:dyDescent="0.25">
      <c r="B4" s="12" t="s">
        <v>5</v>
      </c>
      <c r="C4" s="13" t="s">
        <v>6</v>
      </c>
      <c r="D4" s="14" t="s">
        <v>7</v>
      </c>
      <c r="E4" s="14" t="s">
        <v>8</v>
      </c>
      <c r="F4" s="14" t="s">
        <v>9</v>
      </c>
      <c r="G4" s="14" t="s">
        <v>10</v>
      </c>
      <c r="H4" s="14" t="s">
        <v>11</v>
      </c>
      <c r="I4" s="14" t="s">
        <v>12</v>
      </c>
      <c r="J4" s="14" t="s">
        <v>13</v>
      </c>
      <c r="K4" s="14" t="s">
        <v>14</v>
      </c>
      <c r="N4" s="70"/>
      <c r="O4" s="71"/>
      <c r="P4" s="71"/>
      <c r="Q4" s="72"/>
    </row>
    <row r="5" spans="1:18" s="11" customFormat="1" ht="15.75" thickBot="1" x14ac:dyDescent="0.3">
      <c r="B5" s="12"/>
      <c r="C5" s="14" t="s">
        <v>15</v>
      </c>
      <c r="D5" s="14" t="s">
        <v>16</v>
      </c>
      <c r="E5" s="14" t="s">
        <v>16</v>
      </c>
      <c r="F5" s="14" t="s">
        <v>16</v>
      </c>
      <c r="G5" s="14" t="s">
        <v>16</v>
      </c>
      <c r="H5" s="14" t="s">
        <v>16</v>
      </c>
      <c r="I5" s="14" t="s">
        <v>16</v>
      </c>
      <c r="J5" s="14" t="s">
        <v>16</v>
      </c>
      <c r="K5" s="13" t="s">
        <v>16</v>
      </c>
      <c r="L5" s="16">
        <v>0.97</v>
      </c>
      <c r="M5" t="s">
        <v>17</v>
      </c>
      <c r="N5" s="70"/>
      <c r="O5" s="71"/>
      <c r="P5" s="71"/>
      <c r="Q5" s="72"/>
    </row>
    <row r="6" spans="1:18" ht="15.75" thickBot="1" x14ac:dyDescent="0.3">
      <c r="A6" s="63" t="s">
        <v>18</v>
      </c>
      <c r="B6" s="17" t="s">
        <v>14</v>
      </c>
      <c r="C6" s="18">
        <f t="shared" ref="C6:J6" si="0">SUM(C7:C30)</f>
        <v>1</v>
      </c>
      <c r="D6" s="19">
        <f t="shared" si="0"/>
        <v>1.4400000000000008</v>
      </c>
      <c r="E6" s="19">
        <f t="shared" si="0"/>
        <v>0.84000000000000008</v>
      </c>
      <c r="F6" s="19">
        <f t="shared" si="0"/>
        <v>0.24000000000000002</v>
      </c>
      <c r="G6" s="19">
        <f t="shared" si="0"/>
        <v>1.24</v>
      </c>
      <c r="H6" s="20">
        <f>SUM(H7:H30)</f>
        <v>1.9</v>
      </c>
      <c r="I6" s="19">
        <f t="shared" si="0"/>
        <v>0.15</v>
      </c>
      <c r="J6" s="19">
        <f t="shared" si="0"/>
        <v>0.9600000000000003</v>
      </c>
      <c r="K6" s="21">
        <f>SUM(D6:J6)</f>
        <v>6.7700000000000022</v>
      </c>
      <c r="L6" s="22">
        <f>ROUND(K6/L5, 1)</f>
        <v>7</v>
      </c>
      <c r="M6" t="s">
        <v>19</v>
      </c>
      <c r="N6" s="73"/>
      <c r="O6" s="74"/>
      <c r="P6" s="74"/>
      <c r="Q6" s="75"/>
    </row>
    <row r="7" spans="1:18" s="27" customFormat="1" x14ac:dyDescent="0.25">
      <c r="A7" s="63"/>
      <c r="B7" s="23" t="s">
        <v>21</v>
      </c>
      <c r="C7" s="24">
        <v>0.01</v>
      </c>
      <c r="D7" s="25">
        <v>0.06</v>
      </c>
      <c r="E7" s="25">
        <v>0</v>
      </c>
      <c r="F7" s="25">
        <v>0</v>
      </c>
      <c r="G7" s="26">
        <v>0</v>
      </c>
      <c r="H7" s="26">
        <v>0</v>
      </c>
      <c r="I7" s="25">
        <v>0</v>
      </c>
      <c r="J7" s="26">
        <v>0.04</v>
      </c>
      <c r="K7" s="26">
        <f>SUM(D7:J7)</f>
        <v>0.1</v>
      </c>
      <c r="M7" s="27" t="s">
        <v>22</v>
      </c>
      <c r="O7" s="15"/>
      <c r="P7" s="11"/>
    </row>
    <row r="8" spans="1:18" s="27" customFormat="1" x14ac:dyDescent="0.25">
      <c r="A8" s="63"/>
      <c r="B8" s="23" t="s">
        <v>24</v>
      </c>
      <c r="C8" s="24">
        <v>0.01</v>
      </c>
      <c r="D8" s="25">
        <v>0.06</v>
      </c>
      <c r="E8" s="25">
        <v>0</v>
      </c>
      <c r="F8" s="25">
        <v>0</v>
      </c>
      <c r="G8" s="26">
        <v>0</v>
      </c>
      <c r="H8" s="26">
        <v>0</v>
      </c>
      <c r="I8" s="25">
        <v>0</v>
      </c>
      <c r="J8" s="26">
        <v>0.04</v>
      </c>
      <c r="K8" s="26">
        <f t="shared" ref="K8:K30" si="1">SUM(D8:J8)</f>
        <v>0.1</v>
      </c>
      <c r="L8" s="28">
        <f>L6-E50</f>
        <v>2.2000000000000002</v>
      </c>
      <c r="M8" s="10" t="s">
        <v>19</v>
      </c>
      <c r="O8" s="53" t="s">
        <v>81</v>
      </c>
      <c r="P8" s="54" t="s">
        <v>82</v>
      </c>
      <c r="Q8" s="56" t="s">
        <v>86</v>
      </c>
      <c r="R8" s="55"/>
    </row>
    <row r="9" spans="1:18" s="27" customFormat="1" x14ac:dyDescent="0.25">
      <c r="A9" s="63"/>
      <c r="B9" s="23" t="s">
        <v>26</v>
      </c>
      <c r="C9" s="24">
        <v>0.01</v>
      </c>
      <c r="D9" s="25">
        <v>0.06</v>
      </c>
      <c r="E9" s="25">
        <v>0</v>
      </c>
      <c r="F9" s="25">
        <v>0</v>
      </c>
      <c r="G9" s="26">
        <v>0</v>
      </c>
      <c r="H9" s="26">
        <v>0</v>
      </c>
      <c r="I9" s="25">
        <v>0</v>
      </c>
      <c r="J9" s="26">
        <v>0.04</v>
      </c>
      <c r="K9" s="26">
        <f t="shared" si="1"/>
        <v>0.1</v>
      </c>
      <c r="M9" s="10" t="s">
        <v>27</v>
      </c>
      <c r="O9" s="53" t="s">
        <v>85</v>
      </c>
      <c r="P9" s="54" t="s">
        <v>80</v>
      </c>
      <c r="Q9" s="56" t="s">
        <v>87</v>
      </c>
      <c r="R9" s="55"/>
    </row>
    <row r="10" spans="1:18" s="27" customFormat="1" x14ac:dyDescent="0.25">
      <c r="A10" s="63"/>
      <c r="B10" s="23" t="s">
        <v>29</v>
      </c>
      <c r="C10" s="24">
        <v>0.01</v>
      </c>
      <c r="D10" s="25">
        <v>0.06</v>
      </c>
      <c r="E10" s="25">
        <v>0</v>
      </c>
      <c r="F10" s="25">
        <v>0</v>
      </c>
      <c r="G10" s="26">
        <v>0</v>
      </c>
      <c r="H10" s="26">
        <v>0</v>
      </c>
      <c r="I10" s="25">
        <v>0</v>
      </c>
      <c r="J10" s="26">
        <v>0.04</v>
      </c>
      <c r="K10" s="26">
        <f t="shared" si="1"/>
        <v>0.1</v>
      </c>
      <c r="M10" s="29"/>
      <c r="N10" s="29"/>
      <c r="O10" s="53" t="s">
        <v>84</v>
      </c>
      <c r="P10" s="54" t="s">
        <v>83</v>
      </c>
      <c r="Q10" s="56" t="s">
        <v>88</v>
      </c>
      <c r="R10" s="55"/>
    </row>
    <row r="11" spans="1:18" s="27" customFormat="1" x14ac:dyDescent="0.25">
      <c r="A11" s="63"/>
      <c r="B11" s="23" t="s">
        <v>31</v>
      </c>
      <c r="C11" s="24">
        <v>0.01</v>
      </c>
      <c r="D11" s="25">
        <v>0.06</v>
      </c>
      <c r="E11" s="25">
        <v>0</v>
      </c>
      <c r="F11" s="25">
        <v>0</v>
      </c>
      <c r="G11" s="26">
        <v>0</v>
      </c>
      <c r="H11" s="26">
        <v>0.05</v>
      </c>
      <c r="I11" s="25">
        <v>0</v>
      </c>
      <c r="J11" s="26">
        <v>0.04</v>
      </c>
      <c r="K11" s="26">
        <f t="shared" si="1"/>
        <v>0.15</v>
      </c>
      <c r="O11" s="15"/>
      <c r="P11" s="11"/>
    </row>
    <row r="12" spans="1:18" s="27" customFormat="1" x14ac:dyDescent="0.25">
      <c r="A12" s="63"/>
      <c r="B12" s="23" t="s">
        <v>32</v>
      </c>
      <c r="C12" s="24">
        <v>0.01</v>
      </c>
      <c r="D12" s="25">
        <v>0.06</v>
      </c>
      <c r="E12" s="25">
        <v>0</v>
      </c>
      <c r="F12" s="25">
        <v>0</v>
      </c>
      <c r="G12" s="26">
        <v>0</v>
      </c>
      <c r="H12" s="26">
        <v>0</v>
      </c>
      <c r="I12" s="25">
        <v>0</v>
      </c>
      <c r="J12" s="26">
        <v>0.04</v>
      </c>
      <c r="K12" s="26">
        <f t="shared" si="1"/>
        <v>0.1</v>
      </c>
      <c r="M12" s="30"/>
      <c r="N12" s="57"/>
      <c r="O12" s="58"/>
      <c r="P12" s="58"/>
      <c r="Q12" s="58"/>
      <c r="R12" s="58"/>
    </row>
    <row r="13" spans="1:18" s="27" customFormat="1" x14ac:dyDescent="0.25">
      <c r="A13" s="63"/>
      <c r="B13" s="23" t="s">
        <v>33</v>
      </c>
      <c r="C13" s="24">
        <v>0.1</v>
      </c>
      <c r="D13" s="25">
        <v>0.06</v>
      </c>
      <c r="E13" s="25">
        <v>0</v>
      </c>
      <c r="F13" s="25">
        <v>0</v>
      </c>
      <c r="G13" s="26">
        <v>0</v>
      </c>
      <c r="H13" s="26">
        <v>0</v>
      </c>
      <c r="I13" s="25">
        <v>0</v>
      </c>
      <c r="J13" s="26">
        <v>0.04</v>
      </c>
      <c r="K13" s="26">
        <f t="shared" si="1"/>
        <v>0.1</v>
      </c>
      <c r="N13" s="58"/>
      <c r="O13" s="58"/>
      <c r="P13" s="58"/>
      <c r="Q13" s="58"/>
      <c r="R13" s="58"/>
    </row>
    <row r="14" spans="1:18" s="27" customFormat="1" x14ac:dyDescent="0.25">
      <c r="A14" s="64" t="s">
        <v>34</v>
      </c>
      <c r="B14" s="31" t="s">
        <v>35</v>
      </c>
      <c r="C14" s="32">
        <v>0.1</v>
      </c>
      <c r="D14" s="33">
        <v>0.06</v>
      </c>
      <c r="E14" s="33">
        <v>0</v>
      </c>
      <c r="F14" s="33">
        <v>0</v>
      </c>
      <c r="G14" s="34">
        <v>0</v>
      </c>
      <c r="H14" s="34">
        <v>0.3</v>
      </c>
      <c r="I14" s="33">
        <v>0</v>
      </c>
      <c r="J14" s="34">
        <v>0.04</v>
      </c>
      <c r="K14" s="34">
        <f t="shared" si="1"/>
        <v>0.39999999999999997</v>
      </c>
      <c r="L14" s="35">
        <f>SUM(K14:K24)/L5</f>
        <v>2.3608247422680422</v>
      </c>
      <c r="M14" s="27" t="s">
        <v>36</v>
      </c>
      <c r="N14" s="58"/>
      <c r="O14" s="58"/>
      <c r="P14" s="58"/>
      <c r="Q14" s="58"/>
      <c r="R14" s="58"/>
    </row>
    <row r="15" spans="1:18" s="27" customFormat="1" x14ac:dyDescent="0.25">
      <c r="A15" s="64"/>
      <c r="B15" s="31" t="s">
        <v>37</v>
      </c>
      <c r="C15" s="32">
        <v>0.03</v>
      </c>
      <c r="D15" s="33">
        <v>0.06</v>
      </c>
      <c r="E15" s="33">
        <v>0</v>
      </c>
      <c r="F15" s="33">
        <f t="shared" ref="F15" si="2">IF(J15&lt;I15,0,J15-I15)</f>
        <v>0.04</v>
      </c>
      <c r="G15" s="34">
        <v>0</v>
      </c>
      <c r="H15" s="34">
        <v>0.2</v>
      </c>
      <c r="I15" s="33">
        <v>0</v>
      </c>
      <c r="J15" s="34">
        <v>0.04</v>
      </c>
      <c r="K15" s="34">
        <f t="shared" si="1"/>
        <v>0.34</v>
      </c>
      <c r="N15" s="58"/>
      <c r="O15" s="58"/>
      <c r="P15" s="58"/>
      <c r="Q15" s="58"/>
      <c r="R15" s="58"/>
    </row>
    <row r="16" spans="1:18" s="27" customFormat="1" x14ac:dyDescent="0.25">
      <c r="A16" s="64"/>
      <c r="B16" s="31" t="s">
        <v>38</v>
      </c>
      <c r="C16" s="32">
        <v>0.01</v>
      </c>
      <c r="D16" s="33">
        <v>0.06</v>
      </c>
      <c r="E16" s="33">
        <v>0</v>
      </c>
      <c r="F16" s="33">
        <v>0</v>
      </c>
      <c r="G16" s="34">
        <v>0</v>
      </c>
      <c r="H16" s="34">
        <v>0</v>
      </c>
      <c r="I16" s="33">
        <v>0.15</v>
      </c>
      <c r="J16" s="34">
        <v>0.04</v>
      </c>
      <c r="K16" s="34">
        <f t="shared" si="1"/>
        <v>0.25</v>
      </c>
      <c r="N16" s="58"/>
      <c r="O16" s="58"/>
      <c r="P16" s="58"/>
      <c r="Q16" s="58"/>
      <c r="R16" s="58"/>
    </row>
    <row r="17" spans="1:18" s="27" customFormat="1" x14ac:dyDescent="0.25">
      <c r="A17" s="64"/>
      <c r="B17" s="31" t="s">
        <v>39</v>
      </c>
      <c r="C17" s="32">
        <v>0.01</v>
      </c>
      <c r="D17" s="33">
        <v>0.06</v>
      </c>
      <c r="E17" s="33">
        <v>0</v>
      </c>
      <c r="F17" s="33">
        <v>0</v>
      </c>
      <c r="G17" s="34">
        <v>0</v>
      </c>
      <c r="H17" s="34">
        <v>0</v>
      </c>
      <c r="I17" s="33">
        <v>0</v>
      </c>
      <c r="J17" s="34">
        <v>0.04</v>
      </c>
      <c r="K17" s="34">
        <f t="shared" si="1"/>
        <v>0.1</v>
      </c>
      <c r="N17" s="58"/>
      <c r="O17" s="58"/>
      <c r="P17" s="58"/>
      <c r="Q17" s="58"/>
      <c r="R17" s="58"/>
    </row>
    <row r="18" spans="1:18" s="27" customFormat="1" x14ac:dyDescent="0.25">
      <c r="A18" s="64"/>
      <c r="B18" s="31" t="s">
        <v>40</v>
      </c>
      <c r="C18" s="32">
        <v>0.08</v>
      </c>
      <c r="D18" s="33">
        <v>0.06</v>
      </c>
      <c r="E18" s="33">
        <v>0</v>
      </c>
      <c r="F18" s="33">
        <v>0</v>
      </c>
      <c r="G18" s="34">
        <v>0</v>
      </c>
      <c r="H18" s="34">
        <v>0</v>
      </c>
      <c r="I18" s="33">
        <v>0</v>
      </c>
      <c r="J18" s="34">
        <v>0.04</v>
      </c>
      <c r="K18" s="34">
        <f t="shared" si="1"/>
        <v>0.1</v>
      </c>
      <c r="N18" s="58"/>
      <c r="O18" s="58"/>
      <c r="P18" s="58"/>
      <c r="Q18" s="58"/>
      <c r="R18" s="58"/>
    </row>
    <row r="19" spans="1:18" s="27" customFormat="1" x14ac:dyDescent="0.25">
      <c r="A19" s="64"/>
      <c r="B19" s="31" t="s">
        <v>41</v>
      </c>
      <c r="C19" s="32">
        <v>0.08</v>
      </c>
      <c r="D19" s="33">
        <v>0.06</v>
      </c>
      <c r="E19" s="33">
        <v>0</v>
      </c>
      <c r="F19" s="33">
        <v>0</v>
      </c>
      <c r="G19" s="34">
        <v>0</v>
      </c>
      <c r="H19" s="34">
        <v>0.2</v>
      </c>
      <c r="I19" s="33">
        <v>0</v>
      </c>
      <c r="J19" s="34">
        <v>0.04</v>
      </c>
      <c r="K19" s="34">
        <f t="shared" si="1"/>
        <v>0.3</v>
      </c>
      <c r="N19" s="58"/>
      <c r="O19" s="58"/>
      <c r="P19" s="58"/>
      <c r="Q19" s="58"/>
      <c r="R19" s="58"/>
    </row>
    <row r="20" spans="1:18" s="27" customFormat="1" x14ac:dyDescent="0.25">
      <c r="A20" s="64"/>
      <c r="B20" s="31" t="s">
        <v>42</v>
      </c>
      <c r="C20" s="32">
        <v>0.01</v>
      </c>
      <c r="D20" s="33">
        <v>0.06</v>
      </c>
      <c r="E20" s="33">
        <v>0</v>
      </c>
      <c r="F20" s="33">
        <v>0</v>
      </c>
      <c r="G20" s="34">
        <v>0</v>
      </c>
      <c r="H20" s="34">
        <v>0</v>
      </c>
      <c r="I20" s="33">
        <v>0</v>
      </c>
      <c r="J20" s="34">
        <v>0.04</v>
      </c>
      <c r="K20" s="34">
        <f t="shared" si="1"/>
        <v>0.1</v>
      </c>
      <c r="N20" s="58"/>
      <c r="O20" s="58"/>
      <c r="P20" s="58"/>
      <c r="Q20" s="58"/>
      <c r="R20" s="58"/>
    </row>
    <row r="21" spans="1:18" s="27" customFormat="1" x14ac:dyDescent="0.25">
      <c r="A21" s="64"/>
      <c r="B21" s="31" t="s">
        <v>43</v>
      </c>
      <c r="C21" s="32">
        <v>0.01</v>
      </c>
      <c r="D21" s="33">
        <v>0.06</v>
      </c>
      <c r="E21" s="33">
        <v>0</v>
      </c>
      <c r="F21" s="33">
        <v>0</v>
      </c>
      <c r="G21" s="34">
        <v>0</v>
      </c>
      <c r="H21" s="34">
        <v>0</v>
      </c>
      <c r="I21" s="33">
        <v>0</v>
      </c>
      <c r="J21" s="34">
        <v>0.04</v>
      </c>
      <c r="K21" s="34">
        <f t="shared" si="1"/>
        <v>0.1</v>
      </c>
      <c r="O21" s="36"/>
      <c r="P21" s="11"/>
    </row>
    <row r="22" spans="1:18" s="27" customFormat="1" x14ac:dyDescent="0.25">
      <c r="A22" s="64"/>
      <c r="B22" s="31" t="s">
        <v>44</v>
      </c>
      <c r="C22" s="32">
        <v>0.01</v>
      </c>
      <c r="D22" s="33">
        <v>0.06</v>
      </c>
      <c r="E22" s="33">
        <v>0</v>
      </c>
      <c r="F22" s="33">
        <v>0</v>
      </c>
      <c r="G22" s="34">
        <v>0</v>
      </c>
      <c r="H22" s="34">
        <v>0</v>
      </c>
      <c r="I22" s="33">
        <v>0</v>
      </c>
      <c r="J22" s="34">
        <v>0.04</v>
      </c>
      <c r="K22" s="34">
        <f t="shared" si="1"/>
        <v>0.1</v>
      </c>
      <c r="M22" s="37"/>
    </row>
    <row r="23" spans="1:18" s="27" customFormat="1" x14ac:dyDescent="0.25">
      <c r="A23" s="64"/>
      <c r="B23" s="31" t="s">
        <v>45</v>
      </c>
      <c r="C23" s="32">
        <v>0.01</v>
      </c>
      <c r="D23" s="33">
        <v>0.06</v>
      </c>
      <c r="E23" s="33">
        <v>0.14000000000000001</v>
      </c>
      <c r="F23" s="33">
        <v>0</v>
      </c>
      <c r="G23" s="34">
        <v>0</v>
      </c>
      <c r="H23" s="34">
        <v>0</v>
      </c>
      <c r="I23" s="33">
        <v>0</v>
      </c>
      <c r="J23" s="34">
        <v>0.04</v>
      </c>
      <c r="K23" s="34">
        <f t="shared" si="1"/>
        <v>0.24000000000000002</v>
      </c>
    </row>
    <row r="24" spans="1:18" s="27" customFormat="1" x14ac:dyDescent="0.25">
      <c r="A24" s="64"/>
      <c r="B24" s="31" t="s">
        <v>46</v>
      </c>
      <c r="C24" s="32">
        <v>7.0000000000000007E-2</v>
      </c>
      <c r="D24" s="33">
        <v>0.06</v>
      </c>
      <c r="E24" s="33">
        <v>0.14000000000000001</v>
      </c>
      <c r="F24" s="33">
        <v>0</v>
      </c>
      <c r="G24" s="34">
        <v>0.02</v>
      </c>
      <c r="H24" s="34">
        <v>0</v>
      </c>
      <c r="I24" s="33">
        <v>0</v>
      </c>
      <c r="J24" s="34">
        <v>0.04</v>
      </c>
      <c r="K24" s="34">
        <f t="shared" si="1"/>
        <v>0.26</v>
      </c>
    </row>
    <row r="25" spans="1:18" s="27" customFormat="1" x14ac:dyDescent="0.25">
      <c r="A25" s="63" t="s">
        <v>18</v>
      </c>
      <c r="B25" s="23" t="s">
        <v>47</v>
      </c>
      <c r="C25" s="24">
        <v>0.12</v>
      </c>
      <c r="D25" s="25">
        <v>0.06</v>
      </c>
      <c r="E25" s="25">
        <v>0.14000000000000001</v>
      </c>
      <c r="F25" s="25">
        <v>0.1</v>
      </c>
      <c r="G25" s="26">
        <v>0.02</v>
      </c>
      <c r="H25" s="26">
        <v>0.5</v>
      </c>
      <c r="I25" s="25">
        <v>0</v>
      </c>
      <c r="J25" s="26">
        <v>0.04</v>
      </c>
      <c r="K25" s="26">
        <f t="shared" si="1"/>
        <v>0.8600000000000001</v>
      </c>
      <c r="L25" s="35">
        <f>SUM(K7:K13)+SUM(K25:K30)/L5</f>
        <v>4.5953608247422686</v>
      </c>
      <c r="M25" s="27" t="s">
        <v>48</v>
      </c>
    </row>
    <row r="26" spans="1:18" s="27" customFormat="1" x14ac:dyDescent="0.25">
      <c r="A26" s="63"/>
      <c r="B26" s="23" t="s">
        <v>49</v>
      </c>
      <c r="C26" s="24">
        <v>0.12</v>
      </c>
      <c r="D26" s="25">
        <v>0.06</v>
      </c>
      <c r="E26" s="25">
        <v>0.14000000000000001</v>
      </c>
      <c r="F26" s="25">
        <v>0.1</v>
      </c>
      <c r="G26" s="26">
        <v>0.3</v>
      </c>
      <c r="H26" s="26">
        <v>0.4</v>
      </c>
      <c r="I26" s="25">
        <v>0</v>
      </c>
      <c r="J26" s="26">
        <v>0.04</v>
      </c>
      <c r="K26" s="26">
        <f t="shared" si="1"/>
        <v>1.04</v>
      </c>
    </row>
    <row r="27" spans="1:18" s="27" customFormat="1" x14ac:dyDescent="0.25">
      <c r="A27" s="63"/>
      <c r="B27" s="23" t="s">
        <v>50</v>
      </c>
      <c r="C27" s="24">
        <v>0.09</v>
      </c>
      <c r="D27" s="25">
        <v>0.06</v>
      </c>
      <c r="E27" s="25">
        <v>0.14000000000000001</v>
      </c>
      <c r="F27" s="25">
        <v>0</v>
      </c>
      <c r="G27" s="26">
        <v>0.3</v>
      </c>
      <c r="H27" s="26">
        <v>0.25</v>
      </c>
      <c r="I27" s="25">
        <v>0</v>
      </c>
      <c r="J27" s="26">
        <v>0.04</v>
      </c>
      <c r="K27" s="26">
        <f t="shared" si="1"/>
        <v>0.79</v>
      </c>
    </row>
    <row r="28" spans="1:18" s="27" customFormat="1" x14ac:dyDescent="0.25">
      <c r="A28" s="63"/>
      <c r="B28" s="23" t="s">
        <v>51</v>
      </c>
      <c r="C28" s="24">
        <v>0.05</v>
      </c>
      <c r="D28" s="25">
        <v>0.06</v>
      </c>
      <c r="E28" s="25">
        <v>0.14000000000000001</v>
      </c>
      <c r="F28" s="25">
        <v>0</v>
      </c>
      <c r="G28" s="26">
        <v>0.3</v>
      </c>
      <c r="H28" s="26">
        <v>0</v>
      </c>
      <c r="I28" s="25">
        <v>0</v>
      </c>
      <c r="J28" s="26">
        <v>0.04</v>
      </c>
      <c r="K28" s="26">
        <f t="shared" si="1"/>
        <v>0.54</v>
      </c>
    </row>
    <row r="29" spans="1:18" s="27" customFormat="1" x14ac:dyDescent="0.25">
      <c r="A29" s="63"/>
      <c r="B29" s="23" t="s">
        <v>52</v>
      </c>
      <c r="C29" s="24">
        <v>0.03</v>
      </c>
      <c r="D29" s="25">
        <v>0.06</v>
      </c>
      <c r="E29" s="25">
        <f t="shared" ref="E29:E30" si="3">IF(J29&lt;I29,I29-J29,0)</f>
        <v>0</v>
      </c>
      <c r="F29" s="25">
        <v>0</v>
      </c>
      <c r="G29" s="26">
        <v>0.3</v>
      </c>
      <c r="H29" s="26">
        <v>0</v>
      </c>
      <c r="I29" s="25">
        <v>0</v>
      </c>
      <c r="J29" s="26">
        <v>0.04</v>
      </c>
      <c r="K29" s="26">
        <f t="shared" si="1"/>
        <v>0.39999999999999997</v>
      </c>
    </row>
    <row r="30" spans="1:18" s="27" customFormat="1" x14ac:dyDescent="0.25">
      <c r="A30" s="63"/>
      <c r="B30" s="23" t="s">
        <v>53</v>
      </c>
      <c r="C30" s="24">
        <v>0.01</v>
      </c>
      <c r="D30" s="25">
        <v>0.06</v>
      </c>
      <c r="E30" s="25">
        <f t="shared" si="3"/>
        <v>0</v>
      </c>
      <c r="F30" s="25">
        <v>0</v>
      </c>
      <c r="G30" s="26">
        <v>0</v>
      </c>
      <c r="H30" s="26">
        <v>0</v>
      </c>
      <c r="I30" s="25">
        <v>0</v>
      </c>
      <c r="J30" s="26">
        <v>0.04</v>
      </c>
      <c r="K30" s="26">
        <f t="shared" si="1"/>
        <v>0.1</v>
      </c>
      <c r="L30" s="37"/>
      <c r="O30" s="36"/>
    </row>
    <row r="31" spans="1:18" x14ac:dyDescent="0.25">
      <c r="C31" s="38">
        <f>SUM(C7:C30)</f>
        <v>1</v>
      </c>
      <c r="D31" s="39">
        <f>SUM(D7:D30)</f>
        <v>1.4400000000000008</v>
      </c>
      <c r="E31" s="39">
        <f t="shared" ref="E31:K31" si="4">SUM(E7:E30)</f>
        <v>0.84000000000000008</v>
      </c>
      <c r="F31" s="39">
        <f t="shared" si="4"/>
        <v>0.24000000000000002</v>
      </c>
      <c r="G31" s="39">
        <f t="shared" si="4"/>
        <v>1.24</v>
      </c>
      <c r="H31" s="39">
        <f t="shared" si="4"/>
        <v>1.9</v>
      </c>
      <c r="I31" s="39">
        <f t="shared" si="4"/>
        <v>0.15</v>
      </c>
      <c r="J31" s="39">
        <f t="shared" si="4"/>
        <v>0.9600000000000003</v>
      </c>
      <c r="K31" s="39">
        <f t="shared" si="4"/>
        <v>6.7700000000000014</v>
      </c>
      <c r="O31" s="36"/>
    </row>
    <row r="32" spans="1:18" x14ac:dyDescent="0.25">
      <c r="B32" s="40" t="s">
        <v>54</v>
      </c>
      <c r="O32" s="36"/>
    </row>
    <row r="33" spans="2:15" x14ac:dyDescent="0.25">
      <c r="B33" s="65" t="s">
        <v>55</v>
      </c>
      <c r="C33" s="65"/>
      <c r="D33" s="65"/>
      <c r="E33" s="65"/>
      <c r="F33" s="65"/>
      <c r="G33" s="65"/>
      <c r="H33" s="65"/>
      <c r="I33" s="65"/>
      <c r="J33" s="65"/>
      <c r="K33" s="65"/>
      <c r="O33" s="36"/>
    </row>
    <row r="34" spans="2:15" x14ac:dyDescent="0.25">
      <c r="B34" s="65"/>
      <c r="C34" s="65"/>
      <c r="D34" s="65"/>
      <c r="E34" s="65"/>
      <c r="F34" s="65"/>
      <c r="G34" s="65"/>
      <c r="H34" s="65"/>
      <c r="I34" s="65"/>
      <c r="J34" s="65"/>
      <c r="K34" s="65"/>
      <c r="O34" s="36"/>
    </row>
    <row r="35" spans="2:15" x14ac:dyDescent="0.25">
      <c r="O35" s="36"/>
    </row>
    <row r="36" spans="2:15" x14ac:dyDescent="0.25">
      <c r="C36" s="41" t="s">
        <v>56</v>
      </c>
      <c r="D36" s="4"/>
      <c r="F36" s="4"/>
      <c r="G36" s="4"/>
      <c r="H36" s="5"/>
      <c r="I36" s="4"/>
      <c r="J36" s="4"/>
      <c r="K36" s="4"/>
      <c r="L36" s="4"/>
      <c r="O36" s="36"/>
    </row>
    <row r="37" spans="2:15" x14ac:dyDescent="0.25">
      <c r="C37" s="3"/>
      <c r="D37" s="4"/>
      <c r="E37" s="4"/>
      <c r="F37" s="4"/>
      <c r="G37" s="4"/>
      <c r="H37" s="5"/>
      <c r="I37" s="42" t="s">
        <v>57</v>
      </c>
      <c r="J37" s="42" t="s">
        <v>58</v>
      </c>
      <c r="K37" s="4"/>
      <c r="L37" s="4"/>
      <c r="M37" s="27"/>
      <c r="O37" s="36"/>
    </row>
    <row r="38" spans="2:15" x14ac:dyDescent="0.25">
      <c r="B38" s="66"/>
      <c r="C38" s="66"/>
      <c r="D38" s="43" t="s">
        <v>59</v>
      </c>
      <c r="E38" s="43" t="s">
        <v>60</v>
      </c>
      <c r="F38" s="43" t="s">
        <v>61</v>
      </c>
      <c r="G38" s="44" t="s">
        <v>58</v>
      </c>
      <c r="H38" s="45" t="s">
        <v>62</v>
      </c>
      <c r="I38" s="43" t="s">
        <v>63</v>
      </c>
      <c r="J38" s="43" t="s">
        <v>64</v>
      </c>
      <c r="K38" s="43" t="s">
        <v>65</v>
      </c>
      <c r="L38" s="59" t="s">
        <v>66</v>
      </c>
      <c r="M38" s="59"/>
      <c r="O38" s="36"/>
    </row>
    <row r="39" spans="2:15" x14ac:dyDescent="0.25">
      <c r="B39" s="59" t="s">
        <v>67</v>
      </c>
      <c r="C39" s="59"/>
      <c r="D39" s="46">
        <f>E39/I39</f>
        <v>0.13999999999999999</v>
      </c>
      <c r="E39" s="46">
        <f>G39*I39/1000</f>
        <v>0.84</v>
      </c>
      <c r="F39" s="47"/>
      <c r="G39" s="47">
        <v>140</v>
      </c>
      <c r="H39" s="46"/>
      <c r="I39" s="43">
        <v>6</v>
      </c>
      <c r="J39" s="43"/>
      <c r="K39" s="43"/>
      <c r="L39" s="60"/>
      <c r="M39" s="60"/>
    </row>
    <row r="40" spans="2:15" x14ac:dyDescent="0.25">
      <c r="B40" s="59" t="s">
        <v>68</v>
      </c>
      <c r="C40" s="59"/>
      <c r="D40" s="46">
        <f>E40/24</f>
        <v>2.3000000000000003E-2</v>
      </c>
      <c r="E40" s="46">
        <f>G40*I40/1000</f>
        <v>0.55200000000000005</v>
      </c>
      <c r="F40" s="47"/>
      <c r="G40" s="47">
        <v>92</v>
      </c>
      <c r="H40" s="46"/>
      <c r="I40" s="43">
        <v>6</v>
      </c>
      <c r="J40" s="43"/>
      <c r="K40" s="43"/>
      <c r="L40" s="60"/>
      <c r="M40" s="60"/>
    </row>
    <row r="41" spans="2:15" x14ac:dyDescent="0.25">
      <c r="B41" s="59" t="s">
        <v>69</v>
      </c>
      <c r="C41" s="59"/>
      <c r="D41" s="46">
        <f>E41/24</f>
        <v>5.7077625570776253E-2</v>
      </c>
      <c r="E41" s="46">
        <f>F41/365</f>
        <v>1.3698630136986301</v>
      </c>
      <c r="F41" s="47">
        <v>500</v>
      </c>
      <c r="G41" s="47">
        <f>H41*240</f>
        <v>199.2</v>
      </c>
      <c r="H41" s="46">
        <v>0.83</v>
      </c>
      <c r="I41" s="48">
        <f>G41/(E41*1000)</f>
        <v>0.14541599999999999</v>
      </c>
      <c r="J41" s="43">
        <f>K41*G41</f>
        <v>1195.1999999999998</v>
      </c>
      <c r="K41" s="43">
        <v>6</v>
      </c>
      <c r="L41" s="60"/>
      <c r="M41" s="60"/>
    </row>
    <row r="42" spans="2:15" x14ac:dyDescent="0.25">
      <c r="B42" s="59" t="s">
        <v>70</v>
      </c>
      <c r="C42" s="59"/>
      <c r="D42" s="46">
        <f>E42/24</f>
        <v>4.5833333333333334E-3</v>
      </c>
      <c r="E42" s="46">
        <f>G42*I42/1000</f>
        <v>0.11</v>
      </c>
      <c r="F42" s="47"/>
      <c r="G42" s="47">
        <v>220</v>
      </c>
      <c r="H42" s="46"/>
      <c r="I42" s="43">
        <v>0.5</v>
      </c>
      <c r="J42" s="43">
        <f>K42*G42</f>
        <v>1540</v>
      </c>
      <c r="K42" s="43">
        <v>7</v>
      </c>
      <c r="L42" s="60" t="s">
        <v>71</v>
      </c>
      <c r="M42" s="60"/>
    </row>
    <row r="43" spans="2:15" x14ac:dyDescent="0.25">
      <c r="B43" s="59" t="s">
        <v>20</v>
      </c>
      <c r="C43" s="59"/>
      <c r="D43" s="49">
        <f t="shared" ref="D43:D45" si="5">E43/24</f>
        <v>2.5000000000000001E-3</v>
      </c>
      <c r="E43" s="46">
        <f>G43*I43/1000</f>
        <v>0.06</v>
      </c>
      <c r="F43" s="47"/>
      <c r="G43" s="47">
        <v>5</v>
      </c>
      <c r="H43" s="46"/>
      <c r="I43" s="43">
        <v>12</v>
      </c>
      <c r="J43" s="43"/>
      <c r="K43" s="43"/>
      <c r="L43" s="60"/>
      <c r="M43" s="60"/>
    </row>
    <row r="44" spans="2:15" x14ac:dyDescent="0.25">
      <c r="B44" s="59" t="s">
        <v>72</v>
      </c>
      <c r="C44" s="59"/>
      <c r="D44" s="46">
        <f t="shared" si="5"/>
        <v>2.3749999999999997E-2</v>
      </c>
      <c r="E44" s="46">
        <f>G44*I44/1000</f>
        <v>0.56999999999999995</v>
      </c>
      <c r="F44" s="47"/>
      <c r="G44" s="47">
        <v>95</v>
      </c>
      <c r="H44" s="46"/>
      <c r="I44" s="43">
        <v>6</v>
      </c>
      <c r="J44" s="43">
        <v>450</v>
      </c>
      <c r="K44" s="43"/>
      <c r="L44" s="60" t="s">
        <v>73</v>
      </c>
      <c r="M44" s="60"/>
    </row>
    <row r="45" spans="2:15" x14ac:dyDescent="0.25">
      <c r="B45" s="59" t="s">
        <v>23</v>
      </c>
      <c r="C45" s="59"/>
      <c r="D45" s="46">
        <f t="shared" si="5"/>
        <v>1.2499999999999999E-2</v>
      </c>
      <c r="E45" s="46">
        <f>G45*I45/1000</f>
        <v>0.3</v>
      </c>
      <c r="F45" s="47"/>
      <c r="G45" s="47">
        <v>300</v>
      </c>
      <c r="H45" s="46"/>
      <c r="I45" s="43">
        <v>1</v>
      </c>
      <c r="J45" s="43"/>
      <c r="K45" s="43"/>
      <c r="L45" s="60"/>
      <c r="M45" s="60"/>
    </row>
    <row r="46" spans="2:15" x14ac:dyDescent="0.25">
      <c r="B46" s="59" t="s">
        <v>74</v>
      </c>
      <c r="C46" s="59"/>
      <c r="D46" s="46">
        <v>2.4E-2</v>
      </c>
      <c r="E46" s="46"/>
      <c r="F46" s="47"/>
      <c r="G46" s="47"/>
      <c r="H46" s="46"/>
      <c r="I46" s="43"/>
      <c r="J46" s="43"/>
      <c r="K46" s="43"/>
      <c r="L46" s="60"/>
      <c r="M46" s="60"/>
    </row>
    <row r="47" spans="2:15" x14ac:dyDescent="0.25">
      <c r="B47" s="59" t="s">
        <v>75</v>
      </c>
      <c r="C47" s="59"/>
      <c r="D47" s="46">
        <v>0.03</v>
      </c>
      <c r="E47" s="46"/>
      <c r="F47" s="47"/>
      <c r="G47" s="47"/>
      <c r="H47" s="46"/>
      <c r="I47" s="43"/>
      <c r="J47" s="43"/>
      <c r="K47" s="43"/>
      <c r="L47" s="60" t="s">
        <v>76</v>
      </c>
      <c r="M47" s="60"/>
    </row>
    <row r="48" spans="2:15" x14ac:dyDescent="0.25">
      <c r="B48" s="59" t="s">
        <v>25</v>
      </c>
      <c r="C48" s="59"/>
      <c r="D48" s="49">
        <f>E48/24</f>
        <v>2.9166666666666664E-2</v>
      </c>
      <c r="E48" s="46">
        <f t="shared" ref="E48:E50" si="6">G48*I48/1000</f>
        <v>0.7</v>
      </c>
      <c r="F48" s="47"/>
      <c r="G48" s="47">
        <v>1400</v>
      </c>
      <c r="H48" s="46"/>
      <c r="I48" s="43">
        <v>0.5</v>
      </c>
      <c r="J48" s="43">
        <f>K48*G48</f>
        <v>9800</v>
      </c>
      <c r="K48" s="43">
        <v>7</v>
      </c>
      <c r="L48" s="60" t="s">
        <v>77</v>
      </c>
      <c r="M48" s="60"/>
    </row>
    <row r="49" spans="2:18" x14ac:dyDescent="0.25">
      <c r="B49" s="59" t="s">
        <v>28</v>
      </c>
      <c r="C49" s="59"/>
      <c r="D49" s="46">
        <f>E49/24</f>
        <v>8.3333333333333332E-3</v>
      </c>
      <c r="E49" s="46">
        <f t="shared" si="6"/>
        <v>0.2</v>
      </c>
      <c r="F49" s="47"/>
      <c r="G49" s="47">
        <v>1000</v>
      </c>
      <c r="H49" s="46"/>
      <c r="I49" s="43">
        <v>0.2</v>
      </c>
      <c r="J49" s="43"/>
      <c r="K49" s="43"/>
      <c r="L49" s="60" t="s">
        <v>78</v>
      </c>
      <c r="M49" s="60"/>
    </row>
    <row r="50" spans="2:18" x14ac:dyDescent="0.25">
      <c r="B50" s="59" t="s">
        <v>30</v>
      </c>
      <c r="C50" s="59"/>
      <c r="D50" s="46">
        <f>E50/I50</f>
        <v>0.79999999999999993</v>
      </c>
      <c r="E50" s="46">
        <f t="shared" si="6"/>
        <v>4.8</v>
      </c>
      <c r="F50" s="47"/>
      <c r="G50" s="47">
        <v>800</v>
      </c>
      <c r="H50" s="46"/>
      <c r="I50" s="43">
        <v>6</v>
      </c>
      <c r="J50" s="43">
        <v>2150</v>
      </c>
      <c r="K50" s="43"/>
      <c r="L50" s="79" t="s">
        <v>79</v>
      </c>
      <c r="M50" s="79"/>
    </row>
    <row r="51" spans="2:18" x14ac:dyDescent="0.25">
      <c r="B51" s="77"/>
      <c r="C51" s="77"/>
      <c r="D51" s="50"/>
      <c r="E51" s="50"/>
      <c r="F51" s="51"/>
      <c r="G51" s="51"/>
      <c r="H51" s="50"/>
      <c r="I51" s="52"/>
      <c r="J51" s="52"/>
      <c r="K51" s="52"/>
      <c r="L51" s="78"/>
      <c r="M51" s="78"/>
    </row>
    <row r="52" spans="2:18" x14ac:dyDescent="0.25">
      <c r="B52" s="77"/>
      <c r="C52" s="77"/>
      <c r="D52" s="50"/>
      <c r="E52" s="50"/>
      <c r="F52" s="51"/>
      <c r="G52" s="51"/>
      <c r="H52" s="50"/>
      <c r="I52" s="52"/>
      <c r="J52" s="52"/>
      <c r="K52" s="52"/>
      <c r="L52" s="78"/>
      <c r="M52" s="78"/>
      <c r="N52" s="27"/>
    </row>
    <row r="53" spans="2:18" x14ac:dyDescent="0.25">
      <c r="B53" s="77"/>
      <c r="C53" s="77"/>
      <c r="D53" s="50"/>
      <c r="E53" s="50"/>
      <c r="F53" s="51"/>
      <c r="G53" s="51"/>
      <c r="H53" s="50"/>
      <c r="I53" s="52"/>
      <c r="J53" s="51"/>
      <c r="K53" s="52"/>
      <c r="L53" s="78"/>
      <c r="M53" s="78"/>
    </row>
    <row r="56" spans="2:18" x14ac:dyDescent="0.25">
      <c r="N56" s="76" t="s">
        <v>89</v>
      </c>
      <c r="O56" s="76"/>
      <c r="P56" s="76"/>
      <c r="Q56" s="76"/>
      <c r="R56" s="76"/>
    </row>
    <row r="57" spans="2:18" x14ac:dyDescent="0.25">
      <c r="N57" s="76"/>
      <c r="O57" s="76"/>
      <c r="P57" s="76"/>
      <c r="Q57" s="76"/>
      <c r="R57" s="76"/>
    </row>
    <row r="58" spans="2:18" x14ac:dyDescent="0.25">
      <c r="N58" s="76"/>
      <c r="O58" s="76"/>
      <c r="P58" s="76"/>
      <c r="Q58" s="76"/>
      <c r="R58" s="76"/>
    </row>
    <row r="59" spans="2:18" x14ac:dyDescent="0.25">
      <c r="N59" s="76"/>
      <c r="O59" s="76"/>
      <c r="P59" s="76"/>
      <c r="Q59" s="76"/>
      <c r="R59" s="76"/>
    </row>
    <row r="60" spans="2:18" x14ac:dyDescent="0.25">
      <c r="N60" s="76"/>
      <c r="O60" s="76"/>
      <c r="P60" s="76"/>
      <c r="Q60" s="76"/>
      <c r="R60" s="76"/>
    </row>
    <row r="61" spans="2:18" x14ac:dyDescent="0.25">
      <c r="N61" s="76"/>
      <c r="O61" s="76"/>
      <c r="P61" s="76"/>
      <c r="Q61" s="76"/>
      <c r="R61" s="76"/>
    </row>
    <row r="62" spans="2:18" x14ac:dyDescent="0.25">
      <c r="N62" s="76"/>
      <c r="O62" s="76"/>
      <c r="P62" s="76"/>
      <c r="Q62" s="76"/>
      <c r="R62" s="76"/>
    </row>
    <row r="63" spans="2:18" x14ac:dyDescent="0.25">
      <c r="N63" s="76"/>
      <c r="O63" s="76"/>
      <c r="P63" s="76"/>
      <c r="Q63" s="76"/>
      <c r="R63" s="76"/>
    </row>
  </sheetData>
  <mergeCells count="39">
    <mergeCell ref="N2:Q6"/>
    <mergeCell ref="N56:R63"/>
    <mergeCell ref="B51:C51"/>
    <mergeCell ref="L51:M51"/>
    <mergeCell ref="B52:C52"/>
    <mergeCell ref="L52:M52"/>
    <mergeCell ref="B53:C53"/>
    <mergeCell ref="L53:M53"/>
    <mergeCell ref="B48:C48"/>
    <mergeCell ref="L48:M48"/>
    <mergeCell ref="B49:C49"/>
    <mergeCell ref="L49:M49"/>
    <mergeCell ref="B50:C50"/>
    <mergeCell ref="L50:M50"/>
    <mergeCell ref="B45:C45"/>
    <mergeCell ref="L45:M45"/>
    <mergeCell ref="B46:C46"/>
    <mergeCell ref="L46:M46"/>
    <mergeCell ref="B47:C47"/>
    <mergeCell ref="L47:M47"/>
    <mergeCell ref="B42:C42"/>
    <mergeCell ref="L42:M42"/>
    <mergeCell ref="B43:C43"/>
    <mergeCell ref="L43:M43"/>
    <mergeCell ref="B44:C44"/>
    <mergeCell ref="L44:M44"/>
    <mergeCell ref="B41:C41"/>
    <mergeCell ref="L41:M41"/>
    <mergeCell ref="H2:I2"/>
    <mergeCell ref="A6:A13"/>
    <mergeCell ref="A14:A24"/>
    <mergeCell ref="A25:A30"/>
    <mergeCell ref="B33:K34"/>
    <mergeCell ref="B38:C38"/>
    <mergeCell ref="L38:M38"/>
    <mergeCell ref="B39:C39"/>
    <mergeCell ref="L39:M39"/>
    <mergeCell ref="B40:C40"/>
    <mergeCell ref="L40:M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2020-11-26T05:52:57Z</dcterms:created>
  <dcterms:modified xsi:type="dcterms:W3CDTF">2020-11-26T05:54:44Z</dcterms:modified>
</cp:coreProperties>
</file>